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المصرف الدولي للتجارة والتمويل" sheetId="1" r:id="rId1"/>
  </sheets>
  <externalReferences>
    <externalReference r:id="rId2"/>
    <externalReference r:id="rId3"/>
  </externalReferences>
  <calcPr calcId="144525"/>
</workbook>
</file>

<file path=xl/calcChain.xml><?xml version="1.0" encoding="utf-8"?>
<calcChain xmlns="http://schemas.openxmlformats.org/spreadsheetml/2006/main">
  <c r="R43" i="1" l="1"/>
  <c r="Q43" i="1"/>
  <c r="O43" i="1"/>
  <c r="Q41" i="1"/>
  <c r="P41" i="1"/>
  <c r="N41" i="1"/>
  <c r="M41" i="1"/>
  <c r="L41" i="1"/>
  <c r="K41" i="1"/>
  <c r="J41" i="1"/>
  <c r="H41" i="1"/>
  <c r="G41" i="1"/>
  <c r="F41" i="1"/>
  <c r="E41" i="1"/>
  <c r="D41" i="1"/>
  <c r="C41" i="1"/>
  <c r="B41" i="1"/>
  <c r="N40" i="1"/>
  <c r="M40" i="1"/>
  <c r="N39" i="1"/>
  <c r="M39" i="1"/>
  <c r="R37" i="1"/>
  <c r="Q37" i="1"/>
  <c r="P37" i="1"/>
  <c r="O37" i="1"/>
  <c r="T35" i="1"/>
  <c r="N35" i="1"/>
  <c r="M35" i="1"/>
  <c r="N34" i="1"/>
  <c r="N37" i="1" s="1"/>
  <c r="M34" i="1"/>
  <c r="M37" i="1" s="1"/>
  <c r="R32" i="1"/>
  <c r="Q32" i="1"/>
  <c r="P32" i="1"/>
  <c r="O32" i="1"/>
  <c r="L32" i="1"/>
  <c r="K32" i="1"/>
  <c r="J32" i="1"/>
  <c r="I32" i="1"/>
  <c r="H32" i="1"/>
  <c r="G32" i="1"/>
  <c r="F32" i="1"/>
  <c r="E32" i="1"/>
  <c r="D32" i="1"/>
  <c r="C32" i="1"/>
  <c r="B32" i="1"/>
  <c r="T31" i="1"/>
  <c r="N31" i="1"/>
  <c r="M31" i="1"/>
  <c r="T29" i="1"/>
  <c r="S29" i="1"/>
  <c r="S32" i="1" s="1"/>
  <c r="N29" i="1"/>
  <c r="M29" i="1"/>
  <c r="N28" i="1"/>
  <c r="M28" i="1"/>
  <c r="M32" i="1" s="1"/>
  <c r="T27" i="1"/>
  <c r="N27" i="1"/>
  <c r="M27" i="1"/>
  <c r="T25" i="1"/>
  <c r="T32" i="1" s="1"/>
  <c r="S25" i="1"/>
  <c r="N25" i="1"/>
  <c r="M25" i="1"/>
  <c r="N24" i="1"/>
  <c r="N32" i="1" s="1"/>
  <c r="M24" i="1"/>
  <c r="N21" i="1"/>
  <c r="M21" i="1"/>
  <c r="N20" i="1"/>
  <c r="M20" i="1"/>
  <c r="T19" i="1"/>
  <c r="S19" i="1"/>
  <c r="N19" i="1"/>
  <c r="M19" i="1"/>
  <c r="T16" i="1"/>
  <c r="S16" i="1"/>
  <c r="N16" i="1"/>
  <c r="M16" i="1"/>
  <c r="T12" i="1"/>
  <c r="R12" i="1"/>
  <c r="R14" i="1" s="1"/>
  <c r="R22" i="1" s="1"/>
  <c r="Q12" i="1"/>
  <c r="P12" i="1"/>
  <c r="P14" i="1" s="1"/>
  <c r="P22" i="1" s="1"/>
  <c r="O12" i="1"/>
  <c r="N12" i="1"/>
  <c r="L12" i="1"/>
  <c r="L14" i="1" s="1"/>
  <c r="L22" i="1" s="1"/>
  <c r="L34" i="1" s="1"/>
  <c r="L37" i="1" s="1"/>
  <c r="K12" i="1"/>
  <c r="J12" i="1"/>
  <c r="J14" i="1" s="1"/>
  <c r="J22" i="1" s="1"/>
  <c r="J34" i="1" s="1"/>
  <c r="J37" i="1" s="1"/>
  <c r="I12" i="1"/>
  <c r="H12" i="1"/>
  <c r="H14" i="1" s="1"/>
  <c r="H22" i="1" s="1"/>
  <c r="H34" i="1" s="1"/>
  <c r="H37" i="1" s="1"/>
  <c r="G12" i="1"/>
  <c r="F12" i="1"/>
  <c r="F14" i="1" s="1"/>
  <c r="F22" i="1" s="1"/>
  <c r="F34" i="1" s="1"/>
  <c r="F37" i="1" s="1"/>
  <c r="E12" i="1"/>
  <c r="D12" i="1"/>
  <c r="D14" i="1" s="1"/>
  <c r="D22" i="1" s="1"/>
  <c r="D34" i="1" s="1"/>
  <c r="D37" i="1" s="1"/>
  <c r="C12" i="1"/>
  <c r="B12" i="1"/>
  <c r="T11" i="1"/>
  <c r="S11" i="1"/>
  <c r="S12" i="1" s="1"/>
  <c r="S14" i="1" s="1"/>
  <c r="S22" i="1" s="1"/>
  <c r="N11" i="1"/>
  <c r="M11" i="1"/>
  <c r="N10" i="1"/>
  <c r="M10" i="1"/>
  <c r="M12" i="1" s="1"/>
  <c r="M14" i="1" s="1"/>
  <c r="M22" i="1" s="1"/>
  <c r="S8" i="1"/>
  <c r="R8" i="1"/>
  <c r="Q8" i="1"/>
  <c r="Q14" i="1" s="1"/>
  <c r="Q22" i="1" s="1"/>
  <c r="P8" i="1"/>
  <c r="O8" i="1"/>
  <c r="O14" i="1" s="1"/>
  <c r="O22" i="1" s="1"/>
  <c r="M8" i="1"/>
  <c r="L8" i="1"/>
  <c r="K8" i="1"/>
  <c r="K14" i="1" s="1"/>
  <c r="K22" i="1" s="1"/>
  <c r="K34" i="1" s="1"/>
  <c r="K37" i="1" s="1"/>
  <c r="J8" i="1"/>
  <c r="I8" i="1"/>
  <c r="I14" i="1" s="1"/>
  <c r="I22" i="1" s="1"/>
  <c r="I34" i="1" s="1"/>
  <c r="I37" i="1" s="1"/>
  <c r="I39" i="1" s="1"/>
  <c r="I41" i="1" s="1"/>
  <c r="H8" i="1"/>
  <c r="G8" i="1"/>
  <c r="G14" i="1" s="1"/>
  <c r="G22" i="1" s="1"/>
  <c r="G34" i="1" s="1"/>
  <c r="G37" i="1" s="1"/>
  <c r="F8" i="1"/>
  <c r="E8" i="1"/>
  <c r="E14" i="1" s="1"/>
  <c r="E22" i="1" s="1"/>
  <c r="E34" i="1" s="1"/>
  <c r="E37" i="1" s="1"/>
  <c r="D8" i="1"/>
  <c r="C8" i="1"/>
  <c r="C14" i="1" s="1"/>
  <c r="C22" i="1" s="1"/>
  <c r="C34" i="1" s="1"/>
  <c r="C37" i="1" s="1"/>
  <c r="B8" i="1"/>
  <c r="B14" i="1" s="1"/>
  <c r="B22" i="1" s="1"/>
  <c r="B34" i="1" s="1"/>
  <c r="B37" i="1" s="1"/>
  <c r="T7" i="1"/>
  <c r="T8" i="1" s="1"/>
  <c r="S7" i="1"/>
  <c r="N7" i="1"/>
  <c r="M7" i="1"/>
  <c r="N6" i="1"/>
  <c r="N8" i="1" s="1"/>
  <c r="M6" i="1"/>
  <c r="T14" i="1" l="1"/>
  <c r="T22" i="1" s="1"/>
  <c r="T34" i="1" s="1"/>
  <c r="T37" i="1" s="1"/>
  <c r="T39" i="1" s="1"/>
  <c r="T43" i="1" s="1"/>
  <c r="S34" i="1"/>
  <c r="S37" i="1" s="1"/>
  <c r="S39" i="1" s="1"/>
  <c r="S43" i="1" s="1"/>
  <c r="N14" i="1"/>
  <c r="N22" i="1" s="1"/>
</calcChain>
</file>

<file path=xl/sharedStrings.xml><?xml version="1.0" encoding="utf-8"?>
<sst xmlns="http://schemas.openxmlformats.org/spreadsheetml/2006/main" count="82" uniqueCount="71">
  <si>
    <t>المصرف الدولي للتجارة والتمويل</t>
  </si>
  <si>
    <t xml:space="preserve">قائمة الدخل </t>
  </si>
  <si>
    <t>Statement of Income</t>
  </si>
  <si>
    <t>بعد تطبيق المعيار رقم 9</t>
  </si>
  <si>
    <t>البيان</t>
  </si>
  <si>
    <t xml:space="preserve"> بآلاف الليرات السورية 2024 </t>
  </si>
  <si>
    <t>الفوائد الدائنة</t>
  </si>
  <si>
    <t>Interest Income</t>
  </si>
  <si>
    <t>الفوائد المدينة</t>
  </si>
  <si>
    <t>Interest Expense</t>
  </si>
  <si>
    <t>صافي الدخل من الفوائد</t>
  </si>
  <si>
    <t>Net Interest Income</t>
  </si>
  <si>
    <t>العمولات والرسوم الدائنة</t>
  </si>
  <si>
    <t>Fees and commissions Income</t>
  </si>
  <si>
    <t>العمولات والرسوم المدينة</t>
  </si>
  <si>
    <t>Fees and commissions Expense</t>
  </si>
  <si>
    <t>صافي إيرادات الفوائد والعمولات والرسوم</t>
  </si>
  <si>
    <t>Net Income from Fees and Commissions</t>
  </si>
  <si>
    <t>صافي الدخل من الفوائد والعمولات والرسوم</t>
  </si>
  <si>
    <t>Net Income from Interest, Fees and Commissions</t>
  </si>
  <si>
    <t xml:space="preserve">صافي الأرباح (الخسائر) الناتجة عن تقييم العملات الاجنبية </t>
  </si>
  <si>
    <t>Net gains arising from dealing in foreign currencies</t>
  </si>
  <si>
    <t xml:space="preserve">صافي (خسائر) أرباح تشغيلية ناتجة عن تعاملات بالعملات الأجنبية </t>
  </si>
  <si>
    <t>Unrealized foreign exchange gain (Losses) on structural position</t>
  </si>
  <si>
    <t>أرباح موجودات مالية بالقيمة العادلة من خلال الأرباح أو الخسائر</t>
  </si>
  <si>
    <t>Gain on financial assets at fair value through profit or loss</t>
  </si>
  <si>
    <t>أرباح (خسائر) غير محققة  ناتجة تقييم مركز القطع البنيوي</t>
  </si>
  <si>
    <t>Unrealised net foreign exchange gain on structural position</t>
  </si>
  <si>
    <t xml:space="preserve">أرباح موجودات مالية للمتاجرة </t>
  </si>
  <si>
    <t>-</t>
  </si>
  <si>
    <t>Gains on financial investments-held for trading</t>
  </si>
  <si>
    <t xml:space="preserve">إيرادات تشغيلية اخرى </t>
  </si>
  <si>
    <t xml:space="preserve">Other operating income  </t>
  </si>
  <si>
    <t xml:space="preserve">إجمالي الدخل التشغيلي </t>
  </si>
  <si>
    <t>Total operating income</t>
  </si>
  <si>
    <t>المصاريف:</t>
  </si>
  <si>
    <t>Expenses</t>
  </si>
  <si>
    <t xml:space="preserve">نفقات الموظفين </t>
  </si>
  <si>
    <t>Personnel expenses</t>
  </si>
  <si>
    <t>استهلاكات الموجودات الثابتة</t>
  </si>
  <si>
    <t xml:space="preserve">Depreciation of fixed assets </t>
  </si>
  <si>
    <t>استهلاكات حق استخدام الاصول المستأجرة</t>
  </si>
  <si>
    <t>Depreciation of right of use assets</t>
  </si>
  <si>
    <t>إطفاءات الموجودات غير الملموسة</t>
  </si>
  <si>
    <t>Amortisation of intangible assets</t>
  </si>
  <si>
    <t>استرداد/مصروف خسائر ائتمانية متوقعة</t>
  </si>
  <si>
    <t>Impairment of credit facilities provision (recovery)</t>
  </si>
  <si>
    <t>مخصصات متنوعة</t>
  </si>
  <si>
    <t>Miscellaneous provisions</t>
  </si>
  <si>
    <t>خسائر استبعاد موجودات ثابتة</t>
  </si>
  <si>
    <t xml:space="preserve">مصاريف تشغيلية أخرى </t>
  </si>
  <si>
    <t>Other operating expenses</t>
  </si>
  <si>
    <t>إجمالي المصروفات التشغيلية</t>
  </si>
  <si>
    <t>Total operating expenses</t>
  </si>
  <si>
    <t xml:space="preserve">الربح قبل الضريبة </t>
  </si>
  <si>
    <t>Net (Loss) Income Before Tax</t>
  </si>
  <si>
    <t xml:space="preserve">ضريبة الدخل </t>
  </si>
  <si>
    <t xml:space="preserve">Income Tax  </t>
  </si>
  <si>
    <t>مصروف ضريبة الريع</t>
  </si>
  <si>
    <t>revenue tax expense</t>
  </si>
  <si>
    <t>الربح للسنة</t>
  </si>
  <si>
    <t>Profit for the year</t>
  </si>
  <si>
    <t xml:space="preserve">العائد إلى </t>
  </si>
  <si>
    <t>Return to</t>
  </si>
  <si>
    <t>مساهمي البنك</t>
  </si>
  <si>
    <t>Equity holders of the parent</t>
  </si>
  <si>
    <t>حقوق الأقلية (الجهة غير المسيطرة)</t>
  </si>
  <si>
    <t>Minority Interest (Non-controlling interest)</t>
  </si>
  <si>
    <t xml:space="preserve"> (ل.س) عائد السهم </t>
  </si>
  <si>
    <t>354,26</t>
  </si>
  <si>
    <t>Earnings Per Share (SP)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</si>
</sst>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_);_(@_)"/>
    <numFmt numFmtId="166" formatCode="_(* #,##0.00_);_(* \(#,##0.00\);_(* &quot;-&quot;_);_(@_)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3"/>
      <name val="Arabic Transparent"/>
    </font>
    <font>
      <b/>
      <sz val="13"/>
      <color indexed="10"/>
      <name val="Arabic Transparent"/>
    </font>
    <font>
      <sz val="13"/>
      <color theme="1"/>
      <name val="Arabic Transparent"/>
      <charset val="178"/>
    </font>
    <font>
      <b/>
      <sz val="14"/>
      <color theme="0"/>
      <name val="Arabic Transparent"/>
      <charset val="178"/>
    </font>
    <font>
      <b/>
      <sz val="13"/>
      <color theme="1"/>
      <name val="Arabic Transparent"/>
      <charset val="178"/>
    </font>
    <font>
      <sz val="14"/>
      <color theme="1"/>
      <name val="Arabic Transparent"/>
      <charset val="178"/>
    </font>
    <font>
      <b/>
      <sz val="13"/>
      <color theme="0"/>
      <name val="Arabic Transparent"/>
      <charset val="178"/>
    </font>
    <font>
      <u val="singleAccounting"/>
      <sz val="13"/>
      <color theme="1"/>
      <name val="Arabic Transparent"/>
      <charset val="178"/>
    </font>
    <font>
      <b/>
      <u/>
      <sz val="13"/>
      <color theme="1"/>
      <name val="Arabic Transparent"/>
      <charset val="178"/>
    </font>
    <font>
      <u val="singleAccounting"/>
      <sz val="13"/>
      <name val="Arabic Transparent"/>
      <charset val="178"/>
    </font>
    <font>
      <sz val="13"/>
      <color rgb="FFFF0000"/>
      <name val="Arabic Transparent"/>
      <charset val="178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43" fontId="3" fillId="0" borderId="0" xfId="1" applyFont="1"/>
    <xf numFmtId="0" fontId="3" fillId="0" borderId="0" xfId="0" applyFont="1"/>
    <xf numFmtId="164" fontId="3" fillId="0" borderId="0" xfId="1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0" fontId="7" fillId="3" borderId="1" xfId="0" applyFont="1" applyFill="1" applyBorder="1" applyAlignment="1"/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1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4" fillId="0" borderId="3" xfId="0" applyFont="1" applyBorder="1"/>
    <xf numFmtId="164" fontId="4" fillId="0" borderId="3" xfId="1" applyNumberFormat="1" applyFont="1" applyBorder="1" applyAlignment="1">
      <alignment wrapText="1"/>
    </xf>
    <xf numFmtId="164" fontId="4" fillId="0" borderId="3" xfId="1" applyNumberFormat="1" applyFont="1" applyBorder="1"/>
    <xf numFmtId="43" fontId="4" fillId="0" borderId="3" xfId="1" applyFont="1" applyBorder="1"/>
    <xf numFmtId="37" fontId="4" fillId="0" borderId="3" xfId="0" applyNumberFormat="1" applyFont="1" applyBorder="1"/>
    <xf numFmtId="37" fontId="4" fillId="0" borderId="4" xfId="0" applyNumberFormat="1" applyFont="1" applyBorder="1"/>
    <xf numFmtId="0" fontId="4" fillId="0" borderId="5" xfId="0" applyFont="1" applyBorder="1"/>
    <xf numFmtId="164" fontId="4" fillId="0" borderId="5" xfId="1" applyNumberFormat="1" applyFont="1" applyBorder="1"/>
    <xf numFmtId="41" fontId="4" fillId="0" borderId="5" xfId="2" applyNumberFormat="1" applyFont="1" applyFill="1" applyBorder="1" applyAlignment="1">
      <alignment horizontal="center"/>
    </xf>
    <xf numFmtId="41" fontId="4" fillId="0" borderId="5" xfId="2" applyNumberFormat="1" applyFont="1" applyFill="1" applyBorder="1"/>
    <xf numFmtId="37" fontId="4" fillId="0" borderId="5" xfId="0" applyNumberFormat="1" applyFont="1" applyBorder="1"/>
    <xf numFmtId="164" fontId="9" fillId="0" borderId="5" xfId="1" applyNumberFormat="1" applyFont="1" applyBorder="1"/>
    <xf numFmtId="164" fontId="9" fillId="0" borderId="5" xfId="1" applyNumberFormat="1" applyFont="1" applyFill="1" applyBorder="1" applyAlignment="1">
      <alignment horizontal="center"/>
    </xf>
    <xf numFmtId="41" fontId="9" fillId="0" borderId="5" xfId="2" applyNumberFormat="1" applyFont="1" applyFill="1" applyBorder="1" applyAlignment="1">
      <alignment horizontal="center"/>
    </xf>
    <xf numFmtId="41" fontId="9" fillId="0" borderId="5" xfId="2" applyNumberFormat="1" applyFont="1" applyFill="1" applyBorder="1"/>
    <xf numFmtId="41" fontId="8" fillId="4" borderId="5" xfId="2" applyNumberFormat="1" applyFont="1" applyFill="1" applyBorder="1" applyAlignment="1"/>
    <xf numFmtId="164" fontId="8" fillId="4" borderId="5" xfId="2" applyNumberFormat="1" applyFont="1" applyFill="1" applyBorder="1" applyAlignment="1">
      <alignment horizontal="center"/>
    </xf>
    <xf numFmtId="164" fontId="8" fillId="4" borderId="5" xfId="1" applyNumberFormat="1" applyFont="1" applyFill="1" applyBorder="1" applyAlignment="1">
      <alignment horizontal="center"/>
    </xf>
    <xf numFmtId="41" fontId="8" fillId="4" borderId="5" xfId="2" applyNumberFormat="1" applyFont="1" applyFill="1" applyBorder="1" applyAlignment="1">
      <alignment horizontal="center"/>
    </xf>
    <xf numFmtId="41" fontId="8" fillId="4" borderId="5" xfId="2" applyNumberFormat="1" applyFont="1" applyFill="1" applyBorder="1"/>
    <xf numFmtId="0" fontId="6" fillId="0" borderId="5" xfId="0" applyFont="1" applyBorder="1"/>
    <xf numFmtId="164" fontId="6" fillId="0" borderId="5" xfId="1" applyNumberFormat="1" applyFont="1" applyBorder="1"/>
    <xf numFmtId="0" fontId="4" fillId="0" borderId="5" xfId="0" applyFont="1" applyBorder="1" applyAlignment="1">
      <alignment horizontal="center"/>
    </xf>
    <xf numFmtId="37" fontId="6" fillId="0" borderId="5" xfId="0" applyNumberFormat="1" applyFont="1" applyBorder="1"/>
    <xf numFmtId="41" fontId="4" fillId="0" borderId="5" xfId="2" applyNumberFormat="1" applyFont="1" applyFill="1" applyBorder="1" applyAlignment="1"/>
    <xf numFmtId="0" fontId="10" fillId="0" borderId="5" xfId="0" applyFont="1" applyBorder="1"/>
    <xf numFmtId="164" fontId="10" fillId="0" borderId="5" xfId="1" applyNumberFormat="1" applyFont="1" applyBorder="1"/>
    <xf numFmtId="37" fontId="10" fillId="0" borderId="5" xfId="0" applyNumberFormat="1" applyFont="1" applyBorder="1"/>
    <xf numFmtId="164" fontId="8" fillId="4" borderId="5" xfId="2" applyNumberFormat="1" applyFont="1" applyFill="1" applyBorder="1" applyAlignment="1"/>
    <xf numFmtId="164" fontId="8" fillId="4" borderId="5" xfId="1" applyNumberFormat="1" applyFont="1" applyFill="1" applyBorder="1" applyAlignment="1"/>
    <xf numFmtId="43" fontId="4" fillId="0" borderId="0" xfId="1" applyFont="1"/>
    <xf numFmtId="164" fontId="4" fillId="0" borderId="0" xfId="1" applyNumberFormat="1" applyFont="1"/>
    <xf numFmtId="41" fontId="4" fillId="0" borderId="5" xfId="2" applyNumberFormat="1" applyFont="1" applyFill="1" applyBorder="1" applyAlignment="1">
      <alignment horizontal="right"/>
    </xf>
    <xf numFmtId="164" fontId="11" fillId="0" borderId="5" xfId="1" applyNumberFormat="1" applyFont="1" applyBorder="1"/>
    <xf numFmtId="41" fontId="11" fillId="0" borderId="5" xfId="2" applyNumberFormat="1" applyFont="1" applyFill="1" applyBorder="1"/>
    <xf numFmtId="41" fontId="6" fillId="0" borderId="5" xfId="0" applyNumberFormat="1" applyFont="1" applyBorder="1"/>
    <xf numFmtId="41" fontId="6" fillId="0" borderId="5" xfId="2" applyNumberFormat="1" applyFont="1" applyFill="1" applyBorder="1"/>
    <xf numFmtId="0" fontId="4" fillId="0" borderId="5" xfId="0" applyFont="1" applyFill="1" applyBorder="1"/>
    <xf numFmtId="164" fontId="4" fillId="0" borderId="5" xfId="1" applyNumberFormat="1" applyFont="1" applyFill="1" applyBorder="1"/>
    <xf numFmtId="164" fontId="12" fillId="0" borderId="5" xfId="1" applyNumberFormat="1" applyFont="1" applyFill="1" applyBorder="1"/>
    <xf numFmtId="41" fontId="12" fillId="0" borderId="5" xfId="2" applyNumberFormat="1" applyFont="1" applyFill="1" applyBorder="1" applyAlignment="1">
      <alignment horizontal="center"/>
    </xf>
    <xf numFmtId="164" fontId="9" fillId="0" borderId="5" xfId="1" applyNumberFormat="1" applyFont="1" applyFill="1" applyBorder="1"/>
    <xf numFmtId="0" fontId="4" fillId="0" borderId="6" xfId="0" applyFont="1" applyBorder="1"/>
    <xf numFmtId="164" fontId="9" fillId="0" borderId="6" xfId="1" applyNumberFormat="1" applyFont="1" applyBorder="1"/>
    <xf numFmtId="41" fontId="8" fillId="4" borderId="5" xfId="2" applyNumberFormat="1" applyFont="1" applyFill="1" applyBorder="1" applyAlignment="1">
      <alignment horizontal="right" readingOrder="2"/>
    </xf>
    <xf numFmtId="0" fontId="6" fillId="0" borderId="0" xfId="0" applyFont="1" applyAlignment="1"/>
    <xf numFmtId="164" fontId="6" fillId="0" borderId="0" xfId="1" applyNumberFormat="1" applyFont="1" applyAlignment="1"/>
    <xf numFmtId="164" fontId="9" fillId="0" borderId="7" xfId="1" applyNumberFormat="1" applyFont="1" applyBorder="1"/>
    <xf numFmtId="41" fontId="9" fillId="0" borderId="5" xfId="2" applyNumberFormat="1" applyFont="1" applyFill="1" applyBorder="1" applyAlignment="1">
      <alignment horizontal="right"/>
    </xf>
    <xf numFmtId="164" fontId="8" fillId="4" borderId="3" xfId="1" applyNumberFormat="1" applyFont="1" applyFill="1" applyBorder="1" applyAlignment="1"/>
    <xf numFmtId="164" fontId="8" fillId="4" borderId="3" xfId="2" applyNumberFormat="1" applyFont="1" applyFill="1" applyBorder="1" applyAlignment="1"/>
    <xf numFmtId="41" fontId="8" fillId="4" borderId="5" xfId="2" applyNumberFormat="1" applyFont="1" applyFill="1" applyBorder="1" applyAlignment="1">
      <alignment horizontal="right"/>
    </xf>
    <xf numFmtId="0" fontId="6" fillId="0" borderId="6" xfId="0" applyFont="1" applyBorder="1"/>
    <xf numFmtId="164" fontId="6" fillId="0" borderId="6" xfId="1" applyNumberFormat="1" applyFont="1" applyBorder="1"/>
    <xf numFmtId="43" fontId="6" fillId="0" borderId="6" xfId="1" applyFont="1" applyBorder="1"/>
    <xf numFmtId="41" fontId="4" fillId="0" borderId="6" xfId="2" applyNumberFormat="1" applyFont="1" applyFill="1" applyBorder="1"/>
    <xf numFmtId="43" fontId="8" fillId="4" borderId="6" xfId="1" applyNumberFormat="1" applyFont="1" applyFill="1" applyBorder="1" applyAlignment="1">
      <alignment horizontal="right"/>
    </xf>
    <xf numFmtId="165" fontId="8" fillId="4" borderId="6" xfId="2" applyNumberFormat="1" applyFont="1" applyFill="1" applyBorder="1" applyAlignment="1">
      <alignment horizontal="right"/>
    </xf>
    <xf numFmtId="41" fontId="8" fillId="4" borderId="6" xfId="2" applyNumberFormat="1" applyFont="1" applyFill="1" applyBorder="1" applyAlignment="1">
      <alignment horizontal="right"/>
    </xf>
    <xf numFmtId="164" fontId="8" fillId="4" borderId="6" xfId="1" applyNumberFormat="1" applyFont="1" applyFill="1" applyBorder="1" applyAlignment="1">
      <alignment horizontal="right"/>
    </xf>
    <xf numFmtId="2" fontId="8" fillId="4" borderId="7" xfId="0" applyNumberFormat="1" applyFont="1" applyFill="1" applyBorder="1" applyAlignment="1">
      <alignment horizontal="right"/>
    </xf>
    <xf numFmtId="166" fontId="8" fillId="4" borderId="5" xfId="2" applyNumberFormat="1" applyFont="1" applyFill="1" applyBorder="1" applyAlignment="1">
      <alignment horizontal="right"/>
    </xf>
    <xf numFmtId="166" fontId="8" fillId="4" borderId="5" xfId="2" applyNumberFormat="1" applyFont="1" applyFill="1" applyBorder="1" applyAlignment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&#1583;&#1585;&#1575;&#1587;&#1575;&#1578;/&#1583;&#1604;&#1610;&#1604;%20&#1575;&#1604;&#1588;&#1585;&#1603;&#1575;&#1578;%20&#1575;&#1604;&#1606;&#1607;&#1575;&#1574;&#1610;%20&#1604;&#1593;&#1575;&#1605;%202015/Osama/IBTF/IBTF%20arabic31-12-2014%20F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sama/&#1583;&#1604;&#1610;&#1604;%20&#1575;&#1604;&#1588;&#1585;&#1603;&#1575;&#1578;%20&#1605;&#1587;&#1608;&#1583;&#1577;/&#1606;&#1607;&#1575;&#1574;&#1610;/IBTF-I-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IS"/>
      <sheetName val="CSE"/>
      <sheetName val="CF"/>
    </sheetNames>
    <sheetDataSet>
      <sheetData sheetId="0" refreshError="1"/>
      <sheetData sheetId="1" refreshError="1">
        <row r="8">
          <cell r="C8">
            <v>3043327300</v>
          </cell>
          <cell r="E8">
            <v>3319984014</v>
          </cell>
        </row>
        <row r="9">
          <cell r="C9">
            <v>-1808151687</v>
          </cell>
          <cell r="E9">
            <v>-1838064056</v>
          </cell>
        </row>
        <row r="11">
          <cell r="C11">
            <v>277049995</v>
          </cell>
          <cell r="E11">
            <v>365039192</v>
          </cell>
        </row>
        <row r="12">
          <cell r="C12">
            <v>-4149826</v>
          </cell>
          <cell r="E12">
            <v>-3154806</v>
          </cell>
        </row>
        <row r="16">
          <cell r="C16">
            <v>142828261</v>
          </cell>
          <cell r="E16">
            <v>172717798</v>
          </cell>
        </row>
        <row r="17">
          <cell r="C17">
            <v>2397598295</v>
          </cell>
          <cell r="E17">
            <v>3015130748</v>
          </cell>
        </row>
        <row r="18">
          <cell r="C18">
            <v>0</v>
          </cell>
          <cell r="E18">
            <v>14125</v>
          </cell>
        </row>
        <row r="19">
          <cell r="C19">
            <v>25972183</v>
          </cell>
          <cell r="E19">
            <v>30766137</v>
          </cell>
        </row>
        <row r="23">
          <cell r="C23">
            <v>-318929091</v>
          </cell>
          <cell r="E23">
            <v>-516813406</v>
          </cell>
        </row>
        <row r="24">
          <cell r="C24">
            <v>-100784294</v>
          </cell>
          <cell r="E24">
            <v>-96548289</v>
          </cell>
        </row>
        <row r="25">
          <cell r="C25">
            <v>-2502056</v>
          </cell>
          <cell r="E25">
            <v>-3504209</v>
          </cell>
        </row>
        <row r="26">
          <cell r="C26">
            <v>-1823218483</v>
          </cell>
          <cell r="E26">
            <v>-3474049664</v>
          </cell>
        </row>
        <row r="27">
          <cell r="C27">
            <v>-1537355052</v>
          </cell>
          <cell r="E27">
            <v>-640107655</v>
          </cell>
        </row>
        <row r="28">
          <cell r="C28">
            <v>-285164629</v>
          </cell>
          <cell r="E28">
            <v>-329744426</v>
          </cell>
        </row>
        <row r="32">
          <cell r="C32">
            <v>6520916</v>
          </cell>
          <cell r="E32">
            <v>1665503</v>
          </cell>
        </row>
        <row r="33">
          <cell r="C33">
            <v>-1298066</v>
          </cell>
          <cell r="E33">
            <v>979601</v>
          </cell>
        </row>
        <row r="36">
          <cell r="C36">
            <v>4959963</v>
          </cell>
          <cell r="E36">
            <v>2311835</v>
          </cell>
        </row>
        <row r="37">
          <cell r="C37">
            <v>262887</v>
          </cell>
          <cell r="E37">
            <v>333269</v>
          </cell>
        </row>
        <row r="38">
          <cell r="C38">
            <v>5222850</v>
          </cell>
          <cell r="E38">
            <v>2645104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قائمة التدفقات النقدية "/>
      <sheetName val="نسب مالية"/>
    </sheetNames>
    <sheetDataSet>
      <sheetData sheetId="0" refreshError="1"/>
      <sheetData sheetId="1" refreshError="1">
        <row r="29">
          <cell r="B29">
            <v>52500000</v>
          </cell>
          <cell r="D29">
            <v>50000000</v>
          </cell>
          <cell r="E29">
            <v>30000000</v>
          </cell>
          <cell r="F29">
            <v>30000000</v>
          </cell>
          <cell r="G29">
            <v>30000000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rightToLeft="1" tabSelected="1" workbookViewId="0"/>
  </sheetViews>
  <sheetFormatPr defaultRowHeight="14.25" x14ac:dyDescent="0.2"/>
  <cols>
    <col min="1" max="1" width="48.375" bestFit="1" customWidth="1"/>
    <col min="2" max="2" width="14.125" bestFit="1" customWidth="1"/>
    <col min="3" max="3" width="18.25" bestFit="1" customWidth="1"/>
    <col min="4" max="4" width="17.875" bestFit="1" customWidth="1"/>
    <col min="5" max="5" width="19.625" bestFit="1" customWidth="1"/>
    <col min="6" max="6" width="17" bestFit="1" customWidth="1"/>
    <col min="7" max="10" width="16.625" bestFit="1" customWidth="1"/>
    <col min="11" max="11" width="17" bestFit="1" customWidth="1"/>
    <col min="12" max="20" width="16.625" bestFit="1" customWidth="1"/>
    <col min="21" max="21" width="62.75" bestFit="1" customWidth="1"/>
  </cols>
  <sheetData>
    <row r="1" spans="1:21" ht="16.5" x14ac:dyDescent="0.25">
      <c r="A1" s="1" t="s">
        <v>0</v>
      </c>
      <c r="B1" s="2"/>
      <c r="C1" s="2"/>
      <c r="D1" s="2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6"/>
      <c r="U1" s="6"/>
    </row>
    <row r="2" spans="1:21" ht="18" x14ac:dyDescent="0.2">
      <c r="A2" s="7" t="s">
        <v>1</v>
      </c>
      <c r="B2" s="8"/>
      <c r="C2" s="8"/>
      <c r="D2" s="8"/>
      <c r="E2" s="7"/>
      <c r="F2" s="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 t="s">
        <v>2</v>
      </c>
    </row>
    <row r="3" spans="1:21" ht="18" x14ac:dyDescent="0.25">
      <c r="A3" s="10"/>
      <c r="B3" s="11"/>
      <c r="C3" s="11"/>
      <c r="D3" s="11"/>
      <c r="E3" s="12" t="s">
        <v>3</v>
      </c>
      <c r="F3" s="12"/>
      <c r="G3" s="12"/>
      <c r="H3" s="12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33" x14ac:dyDescent="0.2">
      <c r="A4" s="13" t="s">
        <v>4</v>
      </c>
      <c r="B4" s="14" t="s">
        <v>5</v>
      </c>
      <c r="C4" s="13">
        <v>2023</v>
      </c>
      <c r="D4" s="13">
        <v>2022</v>
      </c>
      <c r="E4" s="13">
        <v>2021</v>
      </c>
      <c r="F4" s="15">
        <v>2020</v>
      </c>
      <c r="G4" s="13">
        <v>2019</v>
      </c>
      <c r="H4" s="13">
        <v>2018</v>
      </c>
      <c r="I4" s="13">
        <v>2018</v>
      </c>
      <c r="J4" s="13">
        <v>2017</v>
      </c>
      <c r="K4" s="13">
        <v>2016</v>
      </c>
      <c r="L4" s="13">
        <v>2015</v>
      </c>
      <c r="M4" s="13">
        <v>2014</v>
      </c>
      <c r="N4" s="13">
        <v>2013</v>
      </c>
      <c r="O4" s="13">
        <v>2012</v>
      </c>
      <c r="P4" s="13">
        <v>2011</v>
      </c>
      <c r="Q4" s="13">
        <v>2010</v>
      </c>
      <c r="R4" s="13">
        <v>2009</v>
      </c>
      <c r="S4" s="13">
        <v>2008</v>
      </c>
      <c r="T4" s="13">
        <v>2007</v>
      </c>
      <c r="U4" s="16" t="s">
        <v>2</v>
      </c>
    </row>
    <row r="5" spans="1:21" ht="16.5" x14ac:dyDescent="0.25">
      <c r="A5" s="17"/>
      <c r="B5" s="18"/>
      <c r="C5" s="19"/>
      <c r="D5" s="20"/>
      <c r="E5" s="17"/>
      <c r="F5" s="19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21"/>
      <c r="T5" s="21"/>
      <c r="U5" s="22"/>
    </row>
    <row r="6" spans="1:21" ht="16.5" x14ac:dyDescent="0.25">
      <c r="A6" s="23" t="s">
        <v>6</v>
      </c>
      <c r="B6" s="24">
        <v>94053262</v>
      </c>
      <c r="C6" s="24">
        <v>53456163757</v>
      </c>
      <c r="D6" s="24">
        <v>19317715578</v>
      </c>
      <c r="E6" s="24">
        <v>10682712588</v>
      </c>
      <c r="F6" s="24">
        <v>7648029504</v>
      </c>
      <c r="G6" s="24">
        <v>6084115543</v>
      </c>
      <c r="H6" s="24">
        <v>5142249773</v>
      </c>
      <c r="I6" s="25">
        <v>5142249773</v>
      </c>
      <c r="J6" s="26">
        <v>5655998454</v>
      </c>
      <c r="K6" s="26">
        <v>5032244377</v>
      </c>
      <c r="L6" s="26">
        <v>3545477607</v>
      </c>
      <c r="M6" s="26">
        <f>[1]IS!C8</f>
        <v>3043327300</v>
      </c>
      <c r="N6" s="26">
        <f>[1]IS!E8</f>
        <v>3319984014</v>
      </c>
      <c r="O6" s="27">
        <v>3504904747</v>
      </c>
      <c r="P6" s="27">
        <v>3222230188</v>
      </c>
      <c r="Q6" s="26">
        <v>2834621401</v>
      </c>
      <c r="R6" s="26">
        <v>2413123753</v>
      </c>
      <c r="S6" s="26">
        <v>2094143140</v>
      </c>
      <c r="T6" s="26">
        <v>1868447880</v>
      </c>
      <c r="U6" s="26" t="s">
        <v>7</v>
      </c>
    </row>
    <row r="7" spans="1:21" ht="18.75" x14ac:dyDescent="0.4">
      <c r="A7" s="23" t="s">
        <v>8</v>
      </c>
      <c r="B7" s="28">
        <v>-8823951</v>
      </c>
      <c r="C7" s="28">
        <v>-5979386697</v>
      </c>
      <c r="D7" s="28">
        <v>-3403730686</v>
      </c>
      <c r="E7" s="28">
        <v>-4065964426</v>
      </c>
      <c r="F7" s="29">
        <v>-3251237038</v>
      </c>
      <c r="G7" s="29">
        <v>-3012961540</v>
      </c>
      <c r="H7" s="29">
        <v>-2240106625</v>
      </c>
      <c r="I7" s="30">
        <v>-2240106625</v>
      </c>
      <c r="J7" s="31">
        <v>-1821613398</v>
      </c>
      <c r="K7" s="31">
        <v>-1271997153</v>
      </c>
      <c r="L7" s="31">
        <v>-1215219037</v>
      </c>
      <c r="M7" s="31">
        <f>[1]IS!C9</f>
        <v>-1808151687</v>
      </c>
      <c r="N7" s="31">
        <f>[1]IS!E9</f>
        <v>-1838064056</v>
      </c>
      <c r="O7" s="31">
        <v>-1907555486</v>
      </c>
      <c r="P7" s="31">
        <v>-1663177957</v>
      </c>
      <c r="Q7" s="31">
        <v>-1484361782</v>
      </c>
      <c r="R7" s="31">
        <v>-1214268879</v>
      </c>
      <c r="S7" s="31">
        <f>SUM(-1164051448)</f>
        <v>-1164051448</v>
      </c>
      <c r="T7" s="31">
        <f>SUM(-1213377157)</f>
        <v>-1213377157</v>
      </c>
      <c r="U7" s="26" t="s">
        <v>9</v>
      </c>
    </row>
    <row r="8" spans="1:21" ht="16.5" x14ac:dyDescent="0.25">
      <c r="A8" s="32" t="s">
        <v>10</v>
      </c>
      <c r="B8" s="33">
        <f>SUM(B6:B7)</f>
        <v>85229311</v>
      </c>
      <c r="C8" s="33">
        <f t="shared" ref="C8:T8" si="0">SUM(C6:C7)</f>
        <v>47476777060</v>
      </c>
      <c r="D8" s="34">
        <f t="shared" si="0"/>
        <v>15913984892</v>
      </c>
      <c r="E8" s="33">
        <f t="shared" si="0"/>
        <v>6616748162</v>
      </c>
      <c r="F8" s="33">
        <f t="shared" si="0"/>
        <v>4396792466</v>
      </c>
      <c r="G8" s="35">
        <f t="shared" si="0"/>
        <v>3071154003</v>
      </c>
      <c r="H8" s="35">
        <f t="shared" si="0"/>
        <v>2902143148</v>
      </c>
      <c r="I8" s="35">
        <f t="shared" si="0"/>
        <v>2902143148</v>
      </c>
      <c r="J8" s="32">
        <f t="shared" si="0"/>
        <v>3834385056</v>
      </c>
      <c r="K8" s="32">
        <f t="shared" si="0"/>
        <v>3760247224</v>
      </c>
      <c r="L8" s="32">
        <f t="shared" si="0"/>
        <v>2330258570</v>
      </c>
      <c r="M8" s="32">
        <f t="shared" si="0"/>
        <v>1235175613</v>
      </c>
      <c r="N8" s="32">
        <f t="shared" si="0"/>
        <v>1481919958</v>
      </c>
      <c r="O8" s="32">
        <f t="shared" si="0"/>
        <v>1597349261</v>
      </c>
      <c r="P8" s="32">
        <f t="shared" si="0"/>
        <v>1559052231</v>
      </c>
      <c r="Q8" s="32">
        <f t="shared" si="0"/>
        <v>1350259619</v>
      </c>
      <c r="R8" s="32">
        <f t="shared" si="0"/>
        <v>1198854874</v>
      </c>
      <c r="S8" s="32">
        <f t="shared" si="0"/>
        <v>930091692</v>
      </c>
      <c r="T8" s="32">
        <f t="shared" si="0"/>
        <v>655070723</v>
      </c>
      <c r="U8" s="36" t="s">
        <v>11</v>
      </c>
    </row>
    <row r="9" spans="1:21" ht="16.5" x14ac:dyDescent="0.25">
      <c r="A9" s="37"/>
      <c r="B9" s="38"/>
      <c r="C9" s="38"/>
      <c r="D9" s="38"/>
      <c r="E9" s="38"/>
      <c r="F9" s="38"/>
      <c r="G9" s="37"/>
      <c r="H9" s="37"/>
      <c r="I9" s="39"/>
      <c r="J9" s="37"/>
      <c r="K9" s="37"/>
      <c r="L9" s="37"/>
      <c r="M9" s="26"/>
      <c r="N9" s="26"/>
      <c r="O9" s="37"/>
      <c r="P9" s="37"/>
      <c r="Q9" s="27"/>
      <c r="R9" s="27"/>
      <c r="S9" s="40"/>
      <c r="T9" s="40"/>
      <c r="U9" s="23"/>
    </row>
    <row r="10" spans="1:21" ht="16.5" x14ac:dyDescent="0.25">
      <c r="A10" s="23" t="s">
        <v>12</v>
      </c>
      <c r="B10" s="24">
        <v>10957450</v>
      </c>
      <c r="C10" s="24">
        <v>9826566706</v>
      </c>
      <c r="D10" s="24">
        <v>4453431827</v>
      </c>
      <c r="E10" s="24">
        <v>2724023539</v>
      </c>
      <c r="F10" s="24">
        <v>1592292229</v>
      </c>
      <c r="G10" s="24">
        <v>1465382373</v>
      </c>
      <c r="H10" s="24">
        <v>638221898</v>
      </c>
      <c r="I10" s="25">
        <v>638221898</v>
      </c>
      <c r="J10" s="26">
        <v>487734729</v>
      </c>
      <c r="K10" s="26">
        <v>742846132</v>
      </c>
      <c r="L10" s="26">
        <v>510135565</v>
      </c>
      <c r="M10" s="26">
        <f>[1]IS!C11</f>
        <v>277049995</v>
      </c>
      <c r="N10" s="26">
        <f>[1]IS!E11</f>
        <v>365039192</v>
      </c>
      <c r="O10" s="27">
        <v>306091142</v>
      </c>
      <c r="P10" s="27">
        <v>567253320</v>
      </c>
      <c r="Q10" s="26">
        <v>484144599</v>
      </c>
      <c r="R10" s="26">
        <v>499430074</v>
      </c>
      <c r="S10" s="26">
        <v>487057290</v>
      </c>
      <c r="T10" s="26">
        <v>394846049</v>
      </c>
      <c r="U10" s="26" t="s">
        <v>13</v>
      </c>
    </row>
    <row r="11" spans="1:21" ht="18.75" x14ac:dyDescent="0.4">
      <c r="A11" s="23" t="s">
        <v>14</v>
      </c>
      <c r="B11" s="28">
        <v>-35652</v>
      </c>
      <c r="C11" s="28">
        <v>-19796619</v>
      </c>
      <c r="D11" s="28">
        <v>-17675261</v>
      </c>
      <c r="E11" s="28">
        <v>-13124965</v>
      </c>
      <c r="F11" s="29">
        <v>-92915307</v>
      </c>
      <c r="G11" s="29">
        <v>-39435171</v>
      </c>
      <c r="H11" s="29">
        <v>-6739484</v>
      </c>
      <c r="I11" s="30">
        <v>-6739484</v>
      </c>
      <c r="J11" s="31">
        <v>-6583839</v>
      </c>
      <c r="K11" s="31">
        <v>-7915166</v>
      </c>
      <c r="L11" s="31">
        <v>-4463907</v>
      </c>
      <c r="M11" s="31">
        <f>[1]IS!C12</f>
        <v>-4149826</v>
      </c>
      <c r="N11" s="31">
        <f>[1]IS!E12</f>
        <v>-3154806</v>
      </c>
      <c r="O11" s="31">
        <v>-1826452</v>
      </c>
      <c r="P11" s="31">
        <v>-1461344</v>
      </c>
      <c r="Q11" s="31">
        <v>-8307756</v>
      </c>
      <c r="R11" s="31">
        <v>-3149062</v>
      </c>
      <c r="S11" s="31">
        <f>SUM(-5370316)</f>
        <v>-5370316</v>
      </c>
      <c r="T11" s="31">
        <f>SUM(-6317584)</f>
        <v>-6317584</v>
      </c>
      <c r="U11" s="41" t="s">
        <v>15</v>
      </c>
    </row>
    <row r="12" spans="1:21" ht="16.5" x14ac:dyDescent="0.25">
      <c r="A12" s="32" t="s">
        <v>16</v>
      </c>
      <c r="B12" s="33">
        <f>SUM(B10:B11)</f>
        <v>10921798</v>
      </c>
      <c r="C12" s="33">
        <f t="shared" ref="C12:T12" si="1">SUM(C10:C11)</f>
        <v>9806770087</v>
      </c>
      <c r="D12" s="34">
        <f t="shared" si="1"/>
        <v>4435756566</v>
      </c>
      <c r="E12" s="33">
        <f t="shared" si="1"/>
        <v>2710898574</v>
      </c>
      <c r="F12" s="33">
        <f t="shared" si="1"/>
        <v>1499376922</v>
      </c>
      <c r="G12" s="35">
        <f t="shared" si="1"/>
        <v>1425947202</v>
      </c>
      <c r="H12" s="35">
        <f t="shared" si="1"/>
        <v>631482414</v>
      </c>
      <c r="I12" s="35">
        <f t="shared" si="1"/>
        <v>631482414</v>
      </c>
      <c r="J12" s="32">
        <f t="shared" si="1"/>
        <v>481150890</v>
      </c>
      <c r="K12" s="32">
        <f t="shared" si="1"/>
        <v>734930966</v>
      </c>
      <c r="L12" s="32">
        <f t="shared" si="1"/>
        <v>505671658</v>
      </c>
      <c r="M12" s="32">
        <f t="shared" si="1"/>
        <v>272900169</v>
      </c>
      <c r="N12" s="32">
        <f t="shared" si="1"/>
        <v>361884386</v>
      </c>
      <c r="O12" s="32">
        <f t="shared" si="1"/>
        <v>304264690</v>
      </c>
      <c r="P12" s="32">
        <f t="shared" si="1"/>
        <v>565791976</v>
      </c>
      <c r="Q12" s="32">
        <f t="shared" si="1"/>
        <v>475836843</v>
      </c>
      <c r="R12" s="32">
        <f t="shared" si="1"/>
        <v>496281012</v>
      </c>
      <c r="S12" s="32">
        <f t="shared" si="1"/>
        <v>481686974</v>
      </c>
      <c r="T12" s="32">
        <f t="shared" si="1"/>
        <v>388528465</v>
      </c>
      <c r="U12" s="36" t="s">
        <v>17</v>
      </c>
    </row>
    <row r="13" spans="1:21" ht="16.5" x14ac:dyDescent="0.25">
      <c r="A13" s="42"/>
      <c r="B13" s="43"/>
      <c r="C13" s="43"/>
      <c r="D13" s="43"/>
      <c r="E13" s="43"/>
      <c r="F13" s="43"/>
      <c r="G13" s="42"/>
      <c r="H13" s="42"/>
      <c r="I13" s="42"/>
      <c r="J13" s="42"/>
      <c r="K13" s="42"/>
      <c r="L13" s="42"/>
      <c r="M13" s="26"/>
      <c r="N13" s="26"/>
      <c r="O13" s="42"/>
      <c r="P13" s="42"/>
      <c r="Q13" s="27"/>
      <c r="R13" s="27"/>
      <c r="S13" s="44"/>
      <c r="T13" s="44"/>
      <c r="U13" s="26"/>
    </row>
    <row r="14" spans="1:21" ht="16.5" x14ac:dyDescent="0.25">
      <c r="A14" s="32" t="s">
        <v>18</v>
      </c>
      <c r="B14" s="45">
        <f>SUM(B8+B12)</f>
        <v>96151109</v>
      </c>
      <c r="C14" s="45">
        <f t="shared" ref="C14:T14" si="2">SUM(C12,C8)</f>
        <v>57283547147</v>
      </c>
      <c r="D14" s="46">
        <f t="shared" si="2"/>
        <v>20349741458</v>
      </c>
      <c r="E14" s="45">
        <f t="shared" si="2"/>
        <v>9327646736</v>
      </c>
      <c r="F14" s="45">
        <f t="shared" si="2"/>
        <v>5896169388</v>
      </c>
      <c r="G14" s="32">
        <f t="shared" si="2"/>
        <v>4497101205</v>
      </c>
      <c r="H14" s="32">
        <f t="shared" si="2"/>
        <v>3533625562</v>
      </c>
      <c r="I14" s="32">
        <f t="shared" si="2"/>
        <v>3533625562</v>
      </c>
      <c r="J14" s="32">
        <f t="shared" si="2"/>
        <v>4315535946</v>
      </c>
      <c r="K14" s="32">
        <f t="shared" si="2"/>
        <v>4495178190</v>
      </c>
      <c r="L14" s="32">
        <f t="shared" si="2"/>
        <v>2835930228</v>
      </c>
      <c r="M14" s="32">
        <f t="shared" si="2"/>
        <v>1508075782</v>
      </c>
      <c r="N14" s="32">
        <f t="shared" si="2"/>
        <v>1843804344</v>
      </c>
      <c r="O14" s="32">
        <f t="shared" si="2"/>
        <v>1901613951</v>
      </c>
      <c r="P14" s="32">
        <f t="shared" si="2"/>
        <v>2124844207</v>
      </c>
      <c r="Q14" s="32">
        <f t="shared" si="2"/>
        <v>1826096462</v>
      </c>
      <c r="R14" s="32">
        <f t="shared" si="2"/>
        <v>1695135886</v>
      </c>
      <c r="S14" s="32">
        <f t="shared" si="2"/>
        <v>1411778666</v>
      </c>
      <c r="T14" s="32">
        <f t="shared" si="2"/>
        <v>1043599188</v>
      </c>
      <c r="U14" s="36" t="s">
        <v>19</v>
      </c>
    </row>
    <row r="15" spans="1:21" ht="16.5" x14ac:dyDescent="0.25">
      <c r="A15" s="37"/>
      <c r="B15" s="38"/>
      <c r="C15" s="38"/>
      <c r="D15" s="38"/>
      <c r="E15" s="38"/>
      <c r="F15" s="38"/>
      <c r="G15" s="37"/>
      <c r="H15" s="37"/>
      <c r="I15" s="37"/>
      <c r="J15" s="37"/>
      <c r="K15" s="37"/>
      <c r="L15" s="37"/>
      <c r="M15" s="26"/>
      <c r="N15" s="26"/>
      <c r="O15" s="37"/>
      <c r="P15" s="37"/>
      <c r="Q15" s="27"/>
      <c r="R15" s="27"/>
      <c r="S15" s="44"/>
      <c r="T15" s="44"/>
      <c r="U15" s="44"/>
    </row>
    <row r="16" spans="1:21" ht="16.5" x14ac:dyDescent="0.25">
      <c r="A16" s="23" t="s">
        <v>20</v>
      </c>
      <c r="B16" s="47"/>
      <c r="C16" s="48">
        <v>0</v>
      </c>
      <c r="D16" s="24">
        <v>287239905</v>
      </c>
      <c r="E16" s="24">
        <v>1240316557</v>
      </c>
      <c r="F16" s="24">
        <v>-11327039</v>
      </c>
      <c r="G16" s="26">
        <v>47834738</v>
      </c>
      <c r="H16" s="26">
        <v>150296799</v>
      </c>
      <c r="I16" s="26">
        <v>150296799</v>
      </c>
      <c r="J16" s="26">
        <v>156660307</v>
      </c>
      <c r="K16" s="26">
        <v>180446169</v>
      </c>
      <c r="L16" s="26">
        <v>170500869</v>
      </c>
      <c r="M16" s="26">
        <f>[1]IS!C16</f>
        <v>142828261</v>
      </c>
      <c r="N16" s="26">
        <f>[1]IS!E16</f>
        <v>172717798</v>
      </c>
      <c r="O16" s="26">
        <v>-89593839</v>
      </c>
      <c r="P16" s="26">
        <v>86035450</v>
      </c>
      <c r="Q16" s="26">
        <v>99495990</v>
      </c>
      <c r="R16" s="26">
        <v>121417995</v>
      </c>
      <c r="S16" s="26">
        <f>SUM(-14878597)</f>
        <v>-14878597</v>
      </c>
      <c r="T16" s="26">
        <f>SUM(-73023696)</f>
        <v>-73023696</v>
      </c>
      <c r="U16" s="26" t="s">
        <v>21</v>
      </c>
    </row>
    <row r="17" spans="1:21" ht="16.5" x14ac:dyDescent="0.25">
      <c r="A17" s="23" t="s">
        <v>22</v>
      </c>
      <c r="B17" s="48">
        <v>1515413</v>
      </c>
      <c r="C17" s="24">
        <v>7584230553</v>
      </c>
      <c r="D17" s="24">
        <v>0</v>
      </c>
      <c r="E17" s="24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26" t="s">
        <v>23</v>
      </c>
    </row>
    <row r="18" spans="1:21" ht="16.5" x14ac:dyDescent="0.25">
      <c r="A18" s="23" t="s">
        <v>24</v>
      </c>
      <c r="B18" s="24">
        <v>0</v>
      </c>
      <c r="C18" s="24">
        <v>0</v>
      </c>
      <c r="D18" s="24">
        <v>0</v>
      </c>
      <c r="E18" s="24">
        <v>-1405214</v>
      </c>
      <c r="F18" s="24">
        <v>394393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26" t="s">
        <v>25</v>
      </c>
    </row>
    <row r="19" spans="1:21" ht="16.5" x14ac:dyDescent="0.25">
      <c r="A19" s="23" t="s">
        <v>26</v>
      </c>
      <c r="B19" s="24">
        <v>42958051</v>
      </c>
      <c r="C19" s="24">
        <v>447009284886</v>
      </c>
      <c r="D19" s="24">
        <v>22540397645</v>
      </c>
      <c r="E19" s="24">
        <v>57029929946</v>
      </c>
      <c r="F19" s="24">
        <v>38222531139</v>
      </c>
      <c r="G19" s="26">
        <v>-50719754</v>
      </c>
      <c r="H19" s="26">
        <v>-115531261</v>
      </c>
      <c r="I19" s="26">
        <v>-115531261</v>
      </c>
      <c r="J19" s="26">
        <v>-3359440760</v>
      </c>
      <c r="K19" s="26">
        <v>8125864364</v>
      </c>
      <c r="L19" s="26">
        <v>6204168789</v>
      </c>
      <c r="M19" s="26">
        <f>[1]IS!C17</f>
        <v>2397598295</v>
      </c>
      <c r="N19" s="26">
        <f>[1]IS!E17</f>
        <v>3015130748</v>
      </c>
      <c r="O19" s="26">
        <v>946018923</v>
      </c>
      <c r="P19" s="26">
        <v>365930786</v>
      </c>
      <c r="Q19" s="26">
        <v>22760984</v>
      </c>
      <c r="R19" s="26">
        <v>-57969079</v>
      </c>
      <c r="S19" s="26">
        <f>SUM(-113261173)</f>
        <v>-113261173</v>
      </c>
      <c r="T19" s="26">
        <f>SUM(-76741590)</f>
        <v>-76741590</v>
      </c>
      <c r="U19" s="26" t="s">
        <v>27</v>
      </c>
    </row>
    <row r="20" spans="1:21" ht="16.5" x14ac:dyDescent="0.25">
      <c r="A20" s="23" t="s">
        <v>28</v>
      </c>
      <c r="B20" s="24">
        <v>5228</v>
      </c>
      <c r="C20" s="24">
        <v>273428747</v>
      </c>
      <c r="D20" s="24">
        <v>0</v>
      </c>
      <c r="E20" s="24">
        <v>0</v>
      </c>
      <c r="F20" s="49">
        <v>0</v>
      </c>
      <c r="G20" s="49">
        <v>0</v>
      </c>
      <c r="H20" s="49">
        <v>0</v>
      </c>
      <c r="I20" s="49" t="s">
        <v>29</v>
      </c>
      <c r="J20" s="49" t="s">
        <v>29</v>
      </c>
      <c r="K20" s="49" t="s">
        <v>29</v>
      </c>
      <c r="L20" s="49">
        <v>0</v>
      </c>
      <c r="M20" s="26">
        <f>[1]IS!C18</f>
        <v>0</v>
      </c>
      <c r="N20" s="26">
        <f>[1]IS!E18</f>
        <v>14125</v>
      </c>
      <c r="O20" s="26">
        <v>19180</v>
      </c>
      <c r="P20" s="26">
        <v>-32200</v>
      </c>
      <c r="Q20" s="26">
        <v>71597</v>
      </c>
      <c r="R20" s="49" t="s">
        <v>29</v>
      </c>
      <c r="S20" s="26">
        <v>10815007</v>
      </c>
      <c r="T20" s="26">
        <v>5815040</v>
      </c>
      <c r="U20" s="26" t="s">
        <v>30</v>
      </c>
    </row>
    <row r="21" spans="1:21" ht="18.75" x14ac:dyDescent="0.4">
      <c r="A21" s="23" t="s">
        <v>31</v>
      </c>
      <c r="B21" s="24">
        <v>1235030</v>
      </c>
      <c r="C21" s="24">
        <v>1162123972</v>
      </c>
      <c r="D21" s="24">
        <v>279904518</v>
      </c>
      <c r="E21" s="50">
        <v>184001383</v>
      </c>
      <c r="F21" s="51">
        <v>5155732445</v>
      </c>
      <c r="G21" s="31">
        <v>173957926</v>
      </c>
      <c r="H21" s="31">
        <v>68671789</v>
      </c>
      <c r="I21" s="31">
        <v>69617083</v>
      </c>
      <c r="J21" s="31">
        <v>81546984</v>
      </c>
      <c r="K21" s="31">
        <v>1695893414</v>
      </c>
      <c r="L21" s="31">
        <v>77225235</v>
      </c>
      <c r="M21" s="31">
        <f>[1]IS!C19</f>
        <v>25972183</v>
      </c>
      <c r="N21" s="31">
        <f>[1]IS!E19</f>
        <v>30766137</v>
      </c>
      <c r="O21" s="31">
        <v>27552600</v>
      </c>
      <c r="P21" s="31">
        <v>40319651</v>
      </c>
      <c r="Q21" s="31">
        <v>40257289</v>
      </c>
      <c r="R21" s="31">
        <v>25526028</v>
      </c>
      <c r="S21" s="31">
        <v>27080570</v>
      </c>
      <c r="T21" s="31">
        <v>17821321</v>
      </c>
      <c r="U21" s="26" t="s">
        <v>32</v>
      </c>
    </row>
    <row r="22" spans="1:21" ht="16.5" x14ac:dyDescent="0.25">
      <c r="A22" s="32" t="s">
        <v>33</v>
      </c>
      <c r="B22" s="45">
        <f>SUM(B14:B21)</f>
        <v>141864831</v>
      </c>
      <c r="C22" s="45">
        <f t="shared" ref="C22:T22" si="3">SUM(C14:C21)</f>
        <v>513312615305</v>
      </c>
      <c r="D22" s="46">
        <f t="shared" si="3"/>
        <v>43457283526</v>
      </c>
      <c r="E22" s="45">
        <f t="shared" si="3"/>
        <v>67780489408</v>
      </c>
      <c r="F22" s="45">
        <f t="shared" si="3"/>
        <v>49263500326</v>
      </c>
      <c r="G22" s="32">
        <f t="shared" si="3"/>
        <v>4668174115</v>
      </c>
      <c r="H22" s="32">
        <f t="shared" si="3"/>
        <v>3637062889</v>
      </c>
      <c r="I22" s="32">
        <f t="shared" si="3"/>
        <v>3638008183</v>
      </c>
      <c r="J22" s="32">
        <f t="shared" si="3"/>
        <v>1194302477</v>
      </c>
      <c r="K22" s="32">
        <f t="shared" si="3"/>
        <v>14497382137</v>
      </c>
      <c r="L22" s="32">
        <f t="shared" si="3"/>
        <v>9287825121</v>
      </c>
      <c r="M22" s="32">
        <f t="shared" si="3"/>
        <v>4074474521</v>
      </c>
      <c r="N22" s="32">
        <f t="shared" si="3"/>
        <v>5062433152</v>
      </c>
      <c r="O22" s="32">
        <f t="shared" si="3"/>
        <v>2785610815</v>
      </c>
      <c r="P22" s="32">
        <f t="shared" si="3"/>
        <v>2617097894</v>
      </c>
      <c r="Q22" s="32">
        <f t="shared" si="3"/>
        <v>1988682322</v>
      </c>
      <c r="R22" s="32">
        <f t="shared" si="3"/>
        <v>1784110830</v>
      </c>
      <c r="S22" s="32">
        <f t="shared" si="3"/>
        <v>1321534473</v>
      </c>
      <c r="T22" s="32">
        <f t="shared" si="3"/>
        <v>917470263</v>
      </c>
      <c r="U22" s="36" t="s">
        <v>34</v>
      </c>
    </row>
    <row r="23" spans="1:21" ht="16.5" x14ac:dyDescent="0.25">
      <c r="A23" s="37" t="s">
        <v>35</v>
      </c>
      <c r="B23" s="38"/>
      <c r="C23" s="38"/>
      <c r="D23" s="38"/>
      <c r="E23" s="38"/>
      <c r="F23" s="38"/>
      <c r="G23" s="52"/>
      <c r="H23" s="52"/>
      <c r="I23" s="37"/>
      <c r="J23" s="37"/>
      <c r="K23" s="37"/>
      <c r="L23" s="37"/>
      <c r="M23" s="26"/>
      <c r="N23" s="26"/>
      <c r="O23" s="23"/>
      <c r="P23" s="27"/>
      <c r="Q23" s="27"/>
      <c r="R23" s="27"/>
      <c r="S23" s="27"/>
      <c r="T23" s="27"/>
      <c r="U23" s="53" t="s">
        <v>36</v>
      </c>
    </row>
    <row r="24" spans="1:21" ht="16.5" x14ac:dyDescent="0.25">
      <c r="A24" s="23" t="s">
        <v>37</v>
      </c>
      <c r="B24" s="24">
        <v>-28372226</v>
      </c>
      <c r="C24" s="24">
        <v>-13526664946</v>
      </c>
      <c r="D24" s="24">
        <v>-5058354249</v>
      </c>
      <c r="E24" s="24">
        <v>-3133708360</v>
      </c>
      <c r="F24" s="24">
        <v>-1553049419</v>
      </c>
      <c r="G24" s="25">
        <v>-1355146213</v>
      </c>
      <c r="H24" s="25">
        <v>-1021648801</v>
      </c>
      <c r="I24" s="25">
        <v>-1021648801</v>
      </c>
      <c r="J24" s="26">
        <v>-895970353</v>
      </c>
      <c r="K24" s="26">
        <v>-1001144590</v>
      </c>
      <c r="L24" s="26">
        <v>-511535260</v>
      </c>
      <c r="M24" s="26">
        <f>[1]IS!C23</f>
        <v>-318929091</v>
      </c>
      <c r="N24" s="26">
        <f>[1]IS!E23</f>
        <v>-516813406</v>
      </c>
      <c r="O24" s="26">
        <v>-513458850</v>
      </c>
      <c r="P24" s="26">
        <v>-456156334</v>
      </c>
      <c r="Q24" s="26">
        <v>-369330866</v>
      </c>
      <c r="R24" s="26">
        <v>-300111621</v>
      </c>
      <c r="S24" s="26">
        <v>-178203530</v>
      </c>
      <c r="T24" s="26">
        <v>-164840748</v>
      </c>
      <c r="U24" s="26" t="s">
        <v>38</v>
      </c>
    </row>
    <row r="25" spans="1:21" ht="16.5" x14ac:dyDescent="0.25">
      <c r="A25" s="54" t="s">
        <v>39</v>
      </c>
      <c r="B25" s="55">
        <v>-1275607</v>
      </c>
      <c r="C25" s="55">
        <v>-763097454</v>
      </c>
      <c r="D25" s="55">
        <v>-419414499</v>
      </c>
      <c r="E25" s="55">
        <v>-238954262</v>
      </c>
      <c r="F25" s="55">
        <v>-223180422</v>
      </c>
      <c r="G25" s="25">
        <v>-200182596</v>
      </c>
      <c r="H25" s="25">
        <v>-121678363</v>
      </c>
      <c r="I25" s="25">
        <v>-121678363</v>
      </c>
      <c r="J25" s="26">
        <v>-110719666</v>
      </c>
      <c r="K25" s="26">
        <v>-102133822</v>
      </c>
      <c r="L25" s="26">
        <v>-104860956</v>
      </c>
      <c r="M25" s="26">
        <f>[1]IS!C24</f>
        <v>-100784294</v>
      </c>
      <c r="N25" s="26">
        <f>[1]IS!E24</f>
        <v>-96548289</v>
      </c>
      <c r="O25" s="26">
        <v>-104676877</v>
      </c>
      <c r="P25" s="26">
        <v>-107112393</v>
      </c>
      <c r="Q25" s="26">
        <v>-89232967</v>
      </c>
      <c r="R25" s="26">
        <v>-68080307</v>
      </c>
      <c r="S25" s="26">
        <f>SUM(-45893723)</f>
        <v>-45893723</v>
      </c>
      <c r="T25" s="26">
        <f>SUM(-32195730)</f>
        <v>-32195730</v>
      </c>
      <c r="U25" s="26" t="s">
        <v>40</v>
      </c>
    </row>
    <row r="26" spans="1:21" ht="16.5" x14ac:dyDescent="0.25">
      <c r="A26" s="54" t="s">
        <v>41</v>
      </c>
      <c r="B26" s="55">
        <v>-1166189</v>
      </c>
      <c r="C26" s="55">
        <v>-327564861</v>
      </c>
      <c r="D26" s="55">
        <v>-176367751</v>
      </c>
      <c r="E26" s="55">
        <v>-58098741</v>
      </c>
      <c r="F26" s="55">
        <v>-78463059</v>
      </c>
      <c r="G26" s="25">
        <v>-74979576</v>
      </c>
      <c r="H26" s="25"/>
      <c r="I26" s="25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 t="s">
        <v>42</v>
      </c>
    </row>
    <row r="27" spans="1:21" ht="16.5" x14ac:dyDescent="0.25">
      <c r="A27" s="54" t="s">
        <v>43</v>
      </c>
      <c r="B27" s="55">
        <v>-112528</v>
      </c>
      <c r="C27" s="55">
        <v>-89770798</v>
      </c>
      <c r="D27" s="55">
        <v>-64707157</v>
      </c>
      <c r="E27" s="55">
        <v>-41476599</v>
      </c>
      <c r="F27" s="55">
        <v>-14768278</v>
      </c>
      <c r="G27" s="25">
        <v>-7729003</v>
      </c>
      <c r="H27" s="25">
        <v>-2945591</v>
      </c>
      <c r="I27" s="25">
        <v>-2945591</v>
      </c>
      <c r="J27" s="26">
        <v>-779678</v>
      </c>
      <c r="K27" s="26">
        <v>-151835</v>
      </c>
      <c r="L27" s="26">
        <v>-975199</v>
      </c>
      <c r="M27" s="26">
        <f>[1]IS!C25</f>
        <v>-2502056</v>
      </c>
      <c r="N27" s="26">
        <f>[1]IS!E25</f>
        <v>-3504209</v>
      </c>
      <c r="O27" s="26">
        <v>-7719523</v>
      </c>
      <c r="P27" s="26">
        <v>-8305225</v>
      </c>
      <c r="Q27" s="26">
        <v>-10047495</v>
      </c>
      <c r="R27" s="26">
        <v>-12666515</v>
      </c>
      <c r="S27" s="26">
        <v>-13937009</v>
      </c>
      <c r="T27" s="26">
        <f>SUM(-12137780)</f>
        <v>-12137780</v>
      </c>
      <c r="U27" s="26" t="s">
        <v>44</v>
      </c>
    </row>
    <row r="28" spans="1:21" ht="16.5" x14ac:dyDescent="0.25">
      <c r="A28" s="54" t="s">
        <v>45</v>
      </c>
      <c r="B28" s="55">
        <v>-497068</v>
      </c>
      <c r="C28" s="55">
        <v>-5004342633</v>
      </c>
      <c r="D28" s="55">
        <v>-2320948676</v>
      </c>
      <c r="E28" s="55">
        <v>1057429295</v>
      </c>
      <c r="F28" s="55">
        <v>-2987137104</v>
      </c>
      <c r="G28" s="25">
        <v>1287393115</v>
      </c>
      <c r="H28" s="25">
        <v>-536773895</v>
      </c>
      <c r="I28" s="25">
        <v>158465708</v>
      </c>
      <c r="J28" s="26">
        <v>360877667</v>
      </c>
      <c r="K28" s="26">
        <v>579216483</v>
      </c>
      <c r="L28" s="26">
        <v>-3647719621</v>
      </c>
      <c r="M28" s="26">
        <f>[1]IS!C26</f>
        <v>-1823218483</v>
      </c>
      <c r="N28" s="26">
        <f>[1]IS!E26</f>
        <v>-3474049664</v>
      </c>
      <c r="O28" s="26">
        <v>-1223121030</v>
      </c>
      <c r="P28" s="26">
        <v>-403991470</v>
      </c>
      <c r="Q28" s="26">
        <v>-31455458</v>
      </c>
      <c r="R28" s="26">
        <v>1552975</v>
      </c>
      <c r="S28" s="26">
        <v>-80000000</v>
      </c>
      <c r="T28" s="26" t="s">
        <v>29</v>
      </c>
      <c r="U28" s="26" t="s">
        <v>46</v>
      </c>
    </row>
    <row r="29" spans="1:21" ht="16.5" x14ac:dyDescent="0.25">
      <c r="A29" s="54" t="s">
        <v>47</v>
      </c>
      <c r="B29" s="55">
        <v>90348</v>
      </c>
      <c r="C29" s="55">
        <v>2793707360</v>
      </c>
      <c r="D29" s="55">
        <v>1281760802</v>
      </c>
      <c r="E29" s="55">
        <v>-3019511351</v>
      </c>
      <c r="F29" s="55">
        <v>-273270250</v>
      </c>
      <c r="G29" s="25">
        <v>3015506399</v>
      </c>
      <c r="H29" s="25">
        <v>41114605</v>
      </c>
      <c r="I29" s="25">
        <v>41114605</v>
      </c>
      <c r="J29" s="26">
        <v>3335210655</v>
      </c>
      <c r="K29" s="26">
        <v>-6086515692</v>
      </c>
      <c r="L29" s="26">
        <v>-4535248927</v>
      </c>
      <c r="M29" s="26">
        <f>[1]IS!C27</f>
        <v>-1537355052</v>
      </c>
      <c r="N29" s="26">
        <f>[1]IS!E27</f>
        <v>-640107655</v>
      </c>
      <c r="O29" s="26">
        <v>-9246382</v>
      </c>
      <c r="P29" s="26">
        <v>-569639</v>
      </c>
      <c r="Q29" s="26">
        <v>-101212</v>
      </c>
      <c r="R29" s="26">
        <v>-23071069</v>
      </c>
      <c r="S29" s="26">
        <f>SUM(-1447659)</f>
        <v>-1447659</v>
      </c>
      <c r="T29" s="26">
        <f>SUM(-496159)</f>
        <v>-496159</v>
      </c>
      <c r="U29" s="26" t="s">
        <v>48</v>
      </c>
    </row>
    <row r="30" spans="1:21" ht="16.5" x14ac:dyDescent="0.25">
      <c r="A30" s="54" t="s">
        <v>49</v>
      </c>
      <c r="B30" s="55">
        <v>-40</v>
      </c>
      <c r="C30" s="55">
        <v>0</v>
      </c>
      <c r="D30" s="55">
        <v>-17154</v>
      </c>
      <c r="E30" s="56">
        <v>0</v>
      </c>
      <c r="F30" s="56"/>
      <c r="G30" s="57"/>
      <c r="H30" s="25"/>
      <c r="I30" s="25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1:21" ht="18.75" x14ac:dyDescent="0.4">
      <c r="A31" s="54" t="s">
        <v>50</v>
      </c>
      <c r="B31" s="58">
        <v>-19785809</v>
      </c>
      <c r="C31" s="58">
        <v>-11430253181</v>
      </c>
      <c r="D31" s="58">
        <v>-6301353788</v>
      </c>
      <c r="E31" s="58">
        <v>-4843773173</v>
      </c>
      <c r="F31" s="30">
        <v>-1108505786</v>
      </c>
      <c r="G31" s="30">
        <v>-949044214</v>
      </c>
      <c r="H31" s="30">
        <v>-767772434</v>
      </c>
      <c r="I31" s="30">
        <v>-768717728</v>
      </c>
      <c r="J31" s="31">
        <v>-870451851</v>
      </c>
      <c r="K31" s="31">
        <v>-751218562</v>
      </c>
      <c r="L31" s="31">
        <v>-484115990</v>
      </c>
      <c r="M31" s="31">
        <f>[1]IS!C28</f>
        <v>-285164629</v>
      </c>
      <c r="N31" s="31">
        <f>[1]IS!E28</f>
        <v>-329744426</v>
      </c>
      <c r="O31" s="31">
        <v>-254578195</v>
      </c>
      <c r="P31" s="31">
        <v>-313405526</v>
      </c>
      <c r="Q31" s="31">
        <v>-252630306</v>
      </c>
      <c r="R31" s="31">
        <v>-211679229</v>
      </c>
      <c r="S31" s="31">
        <v>-148933411</v>
      </c>
      <c r="T31" s="31">
        <f>SUM(-125704920)</f>
        <v>-125704920</v>
      </c>
      <c r="U31" s="26" t="s">
        <v>51</v>
      </c>
    </row>
    <row r="32" spans="1:21" ht="16.5" x14ac:dyDescent="0.25">
      <c r="A32" s="32" t="s">
        <v>52</v>
      </c>
      <c r="B32" s="45">
        <f>SUM(B24:B31)</f>
        <v>-51119119</v>
      </c>
      <c r="C32" s="45">
        <f>SUM(C24:C31)</f>
        <v>-28347986513</v>
      </c>
      <c r="D32" s="46">
        <f>SUM(D24:D31)</f>
        <v>-13059402472</v>
      </c>
      <c r="E32" s="45">
        <f>SUM(E24:E31)</f>
        <v>-10278093191</v>
      </c>
      <c r="F32" s="45">
        <f>SUM(F24:F31)</f>
        <v>-6238374318</v>
      </c>
      <c r="G32" s="32">
        <f t="shared" ref="G32:T32" si="4">SUM(G24:G31)</f>
        <v>1715817912</v>
      </c>
      <c r="H32" s="32">
        <f t="shared" si="4"/>
        <v>-2409704479</v>
      </c>
      <c r="I32" s="32">
        <f t="shared" si="4"/>
        <v>-1715410170</v>
      </c>
      <c r="J32" s="32">
        <f t="shared" si="4"/>
        <v>1818166774</v>
      </c>
      <c r="K32" s="32">
        <f t="shared" si="4"/>
        <v>-7361948018</v>
      </c>
      <c r="L32" s="32">
        <f t="shared" si="4"/>
        <v>-9284455953</v>
      </c>
      <c r="M32" s="32">
        <f t="shared" si="4"/>
        <v>-4067953605</v>
      </c>
      <c r="N32" s="32">
        <f t="shared" si="4"/>
        <v>-5060767649</v>
      </c>
      <c r="O32" s="32">
        <f t="shared" si="4"/>
        <v>-2112800857</v>
      </c>
      <c r="P32" s="32">
        <f t="shared" si="4"/>
        <v>-1289540587</v>
      </c>
      <c r="Q32" s="32">
        <f t="shared" si="4"/>
        <v>-752798304</v>
      </c>
      <c r="R32" s="32">
        <f t="shared" si="4"/>
        <v>-614055766</v>
      </c>
      <c r="S32" s="32">
        <f t="shared" si="4"/>
        <v>-468415332</v>
      </c>
      <c r="T32" s="32">
        <f t="shared" si="4"/>
        <v>-335375337</v>
      </c>
      <c r="U32" s="36" t="s">
        <v>53</v>
      </c>
    </row>
    <row r="33" spans="1:21" ht="16.5" x14ac:dyDescent="0.25">
      <c r="A33" s="42"/>
      <c r="B33" s="43"/>
      <c r="C33" s="43"/>
      <c r="D33" s="43"/>
      <c r="E33" s="43"/>
      <c r="F33" s="43"/>
      <c r="G33" s="42"/>
      <c r="H33" s="42"/>
      <c r="I33" s="42"/>
      <c r="J33" s="42"/>
      <c r="K33" s="42"/>
      <c r="L33" s="42"/>
      <c r="M33" s="26"/>
      <c r="N33" s="26"/>
      <c r="O33" s="42"/>
      <c r="P33" s="26"/>
      <c r="Q33" s="26"/>
      <c r="R33" s="26"/>
      <c r="S33" s="26"/>
      <c r="T33" s="26"/>
      <c r="U33" s="26"/>
    </row>
    <row r="34" spans="1:21" ht="16.5" x14ac:dyDescent="0.25">
      <c r="A34" s="32" t="s">
        <v>54</v>
      </c>
      <c r="B34" s="45">
        <f>B22+B32</f>
        <v>90745712</v>
      </c>
      <c r="C34" s="45">
        <f>C22+C32</f>
        <v>484964628792</v>
      </c>
      <c r="D34" s="34">
        <f>D22+D32</f>
        <v>30397881054</v>
      </c>
      <c r="E34" s="33">
        <f>E22+E32</f>
        <v>57502396217</v>
      </c>
      <c r="F34" s="45">
        <f>F22+F32</f>
        <v>43025126008</v>
      </c>
      <c r="G34" s="32">
        <f t="shared" ref="G34:L34" si="5">G22+G32</f>
        <v>6383992027</v>
      </c>
      <c r="H34" s="32">
        <f t="shared" si="5"/>
        <v>1227358410</v>
      </c>
      <c r="I34" s="32">
        <f t="shared" si="5"/>
        <v>1922598013</v>
      </c>
      <c r="J34" s="32">
        <f t="shared" si="5"/>
        <v>3012469251</v>
      </c>
      <c r="K34" s="32">
        <f t="shared" si="5"/>
        <v>7135434119</v>
      </c>
      <c r="L34" s="32">
        <f t="shared" si="5"/>
        <v>3369168</v>
      </c>
      <c r="M34" s="32">
        <f>[1]IS!C32</f>
        <v>6520916</v>
      </c>
      <c r="N34" s="32">
        <f>[1]IS!E32</f>
        <v>1665503</v>
      </c>
      <c r="O34" s="32">
        <v>672809958</v>
      </c>
      <c r="P34" s="32">
        <v>1327557307</v>
      </c>
      <c r="Q34" s="32">
        <v>1235884018</v>
      </c>
      <c r="R34" s="32">
        <v>1170055064</v>
      </c>
      <c r="S34" s="32">
        <f>SUM(S32,S22)</f>
        <v>853119141</v>
      </c>
      <c r="T34" s="32">
        <f>SUM(T32,T22)</f>
        <v>582094926</v>
      </c>
      <c r="U34" s="36" t="s">
        <v>55</v>
      </c>
    </row>
    <row r="35" spans="1:21" ht="18.75" x14ac:dyDescent="0.4">
      <c r="A35" s="23" t="s">
        <v>56</v>
      </c>
      <c r="B35" s="28">
        <v>0</v>
      </c>
      <c r="C35" s="28">
        <v>-282624000</v>
      </c>
      <c r="D35" s="28">
        <v>-172797940</v>
      </c>
      <c r="E35" s="28">
        <v>-934861558</v>
      </c>
      <c r="F35" s="30">
        <v>-904157209</v>
      </c>
      <c r="G35" s="30">
        <v>-118481448</v>
      </c>
      <c r="H35" s="30">
        <v>-562669005</v>
      </c>
      <c r="I35" s="30">
        <v>-562669005</v>
      </c>
      <c r="J35" s="26">
        <v>-832623591</v>
      </c>
      <c r="K35" s="26">
        <v>-1375133683</v>
      </c>
      <c r="L35" s="26">
        <v>17085118</v>
      </c>
      <c r="M35" s="26">
        <f>[1]IS!C33</f>
        <v>-1298066</v>
      </c>
      <c r="N35" s="26">
        <f>[1]IS!E33</f>
        <v>979601</v>
      </c>
      <c r="O35" s="26">
        <v>-11057107</v>
      </c>
      <c r="P35" s="26">
        <v>-318539908</v>
      </c>
      <c r="Q35" s="26">
        <v>-321409661</v>
      </c>
      <c r="R35" s="26">
        <v>-320269311</v>
      </c>
      <c r="S35" s="26">
        <v>-269625682</v>
      </c>
      <c r="T35" s="26">
        <f>SUM(-147059782)</f>
        <v>-147059782</v>
      </c>
      <c r="U35" s="26" t="s">
        <v>57</v>
      </c>
    </row>
    <row r="36" spans="1:21" ht="18.75" x14ac:dyDescent="0.4">
      <c r="A36" s="59" t="s">
        <v>58</v>
      </c>
      <c r="B36" s="60">
        <v>-7931315</v>
      </c>
      <c r="C36" s="60">
        <v>-3762891058</v>
      </c>
      <c r="D36" s="60">
        <v>-471465744</v>
      </c>
      <c r="E36" s="60">
        <v>-198615055</v>
      </c>
      <c r="F36" s="30">
        <v>-124643382</v>
      </c>
      <c r="G36" s="30">
        <v>-124000948</v>
      </c>
      <c r="H36" s="59"/>
      <c r="I36" s="59"/>
      <c r="J36" s="59"/>
      <c r="K36" s="59"/>
      <c r="L36" s="59"/>
      <c r="M36" s="26"/>
      <c r="N36" s="26"/>
      <c r="O36" s="59"/>
      <c r="P36" s="26"/>
      <c r="Q36" s="26"/>
      <c r="R36" s="26"/>
      <c r="S36" s="26"/>
      <c r="T36" s="26"/>
      <c r="U36" s="26" t="s">
        <v>59</v>
      </c>
    </row>
    <row r="37" spans="1:21" ht="16.5" x14ac:dyDescent="0.25">
      <c r="A37" s="61" t="s">
        <v>60</v>
      </c>
      <c r="B37" s="45">
        <f t="shared" ref="B37:G37" si="6">SUM(B34:B36)</f>
        <v>82814397</v>
      </c>
      <c r="C37" s="45">
        <f t="shared" si="6"/>
        <v>480919113734</v>
      </c>
      <c r="D37" s="46">
        <f t="shared" si="6"/>
        <v>29753617370</v>
      </c>
      <c r="E37" s="45">
        <f t="shared" si="6"/>
        <v>56368919604</v>
      </c>
      <c r="F37" s="45">
        <f t="shared" si="6"/>
        <v>41996325417</v>
      </c>
      <c r="G37" s="32">
        <f t="shared" si="6"/>
        <v>6141509631</v>
      </c>
      <c r="H37" s="32">
        <f t="shared" ref="H37:T37" si="7">SUM(H34:H35)</f>
        <v>664689405</v>
      </c>
      <c r="I37" s="32">
        <f t="shared" si="7"/>
        <v>1359929008</v>
      </c>
      <c r="J37" s="32">
        <f t="shared" si="7"/>
        <v>2179845660</v>
      </c>
      <c r="K37" s="32">
        <f t="shared" si="7"/>
        <v>5760300436</v>
      </c>
      <c r="L37" s="32">
        <f t="shared" si="7"/>
        <v>20454286</v>
      </c>
      <c r="M37" s="32">
        <f t="shared" si="7"/>
        <v>5222850</v>
      </c>
      <c r="N37" s="32">
        <f t="shared" si="7"/>
        <v>2645104</v>
      </c>
      <c r="O37" s="32">
        <f t="shared" si="7"/>
        <v>661752851</v>
      </c>
      <c r="P37" s="32">
        <f t="shared" si="7"/>
        <v>1009017399</v>
      </c>
      <c r="Q37" s="32">
        <f t="shared" si="7"/>
        <v>914474357</v>
      </c>
      <c r="R37" s="32">
        <f t="shared" si="7"/>
        <v>849785753</v>
      </c>
      <c r="S37" s="32">
        <f t="shared" si="7"/>
        <v>583493459</v>
      </c>
      <c r="T37" s="32">
        <f t="shared" si="7"/>
        <v>435035144</v>
      </c>
      <c r="U37" s="36" t="s">
        <v>61</v>
      </c>
    </row>
    <row r="38" spans="1:21" ht="16.5" x14ac:dyDescent="0.25">
      <c r="A38" s="62" t="s">
        <v>62</v>
      </c>
      <c r="B38" s="63"/>
      <c r="C38" s="63"/>
      <c r="D38" s="63"/>
      <c r="E38" s="63"/>
      <c r="F38" s="63"/>
      <c r="G38" s="62"/>
      <c r="H38" s="62"/>
      <c r="I38" s="62"/>
      <c r="J38" s="62"/>
      <c r="K38" s="62"/>
      <c r="L38" s="26"/>
      <c r="M38" s="26"/>
      <c r="N38" s="26"/>
      <c r="O38" s="62"/>
      <c r="P38" s="26"/>
      <c r="Q38" s="26"/>
      <c r="R38" s="26"/>
      <c r="S38" s="26"/>
      <c r="T38" s="49"/>
      <c r="U38" s="26" t="s">
        <v>63</v>
      </c>
    </row>
    <row r="39" spans="1:21" ht="16.5" x14ac:dyDescent="0.25">
      <c r="A39" s="54" t="s">
        <v>64</v>
      </c>
      <c r="B39" s="55">
        <v>82824027</v>
      </c>
      <c r="C39" s="55">
        <v>480922453924</v>
      </c>
      <c r="D39" s="55">
        <v>29757746757</v>
      </c>
      <c r="E39" s="55">
        <v>56371419815.25</v>
      </c>
      <c r="F39" s="55">
        <v>41997837711</v>
      </c>
      <c r="G39" s="26">
        <v>6141103202.3999996</v>
      </c>
      <c r="H39" s="26">
        <v>664916833.5</v>
      </c>
      <c r="I39" s="26">
        <f>I37+I40</f>
        <v>1360156437</v>
      </c>
      <c r="J39" s="26">
        <v>2179574752</v>
      </c>
      <c r="K39" s="26">
        <v>5760805804</v>
      </c>
      <c r="L39" s="26">
        <v>20490672</v>
      </c>
      <c r="M39" s="26">
        <f>[1]IS!C36</f>
        <v>4959963</v>
      </c>
      <c r="N39" s="26">
        <f>[1]IS!E36</f>
        <v>2311835</v>
      </c>
      <c r="O39" s="26">
        <v>661754661</v>
      </c>
      <c r="P39" s="26">
        <v>1008647790</v>
      </c>
      <c r="Q39" s="26">
        <v>915336992</v>
      </c>
      <c r="R39" s="26">
        <v>849785753</v>
      </c>
      <c r="S39" s="49">
        <f>S37</f>
        <v>583493459</v>
      </c>
      <c r="T39" s="49">
        <f>T37</f>
        <v>435035144</v>
      </c>
      <c r="U39" s="26" t="s">
        <v>65</v>
      </c>
    </row>
    <row r="40" spans="1:21" ht="18.75" x14ac:dyDescent="0.4">
      <c r="A40" s="23" t="s">
        <v>66</v>
      </c>
      <c r="B40" s="60">
        <v>-9630</v>
      </c>
      <c r="C40" s="64">
        <v>-3340190</v>
      </c>
      <c r="D40" s="64">
        <v>-4129387</v>
      </c>
      <c r="E40" s="64">
        <v>-2500211.25</v>
      </c>
      <c r="F40" s="31">
        <v>-1512294</v>
      </c>
      <c r="G40" s="31">
        <v>406428.6</v>
      </c>
      <c r="H40" s="31">
        <v>-227428.5</v>
      </c>
      <c r="I40" s="31">
        <v>227429</v>
      </c>
      <c r="J40" s="31">
        <v>270908</v>
      </c>
      <c r="K40" s="31">
        <v>-505368</v>
      </c>
      <c r="L40" s="31">
        <v>-36386</v>
      </c>
      <c r="M40" s="31">
        <f>[1]IS!C37</f>
        <v>262887</v>
      </c>
      <c r="N40" s="31">
        <f>[1]IS!E37</f>
        <v>333269</v>
      </c>
      <c r="O40" s="31">
        <v>-1810</v>
      </c>
      <c r="P40" s="31">
        <v>369609</v>
      </c>
      <c r="Q40" s="31">
        <v>-862635</v>
      </c>
      <c r="R40" s="65" t="s">
        <v>29</v>
      </c>
      <c r="S40" s="65" t="s">
        <v>29</v>
      </c>
      <c r="T40" s="65" t="s">
        <v>29</v>
      </c>
      <c r="U40" s="26" t="s">
        <v>67</v>
      </c>
    </row>
    <row r="41" spans="1:21" ht="16.5" x14ac:dyDescent="0.25">
      <c r="A41" s="61"/>
      <c r="B41" s="45">
        <f>SUM(B39:B40)</f>
        <v>82814397</v>
      </c>
      <c r="C41" s="45">
        <f>SUM(C39:C40)</f>
        <v>480919113734</v>
      </c>
      <c r="D41" s="66">
        <f>SUM(D39:D40)</f>
        <v>29753617370</v>
      </c>
      <c r="E41" s="67">
        <f>SUM(E39:E40)</f>
        <v>56368919604</v>
      </c>
      <c r="F41" s="45">
        <f>SUM(F39:F40)</f>
        <v>41996325417</v>
      </c>
      <c r="G41" s="32">
        <f t="shared" ref="G41:K41" si="8">SUM(G39:G40)</f>
        <v>6141509631</v>
      </c>
      <c r="H41" s="32">
        <f t="shared" si="8"/>
        <v>664689405</v>
      </c>
      <c r="I41" s="32">
        <f t="shared" si="8"/>
        <v>1360383866</v>
      </c>
      <c r="J41" s="32">
        <f t="shared" si="8"/>
        <v>2179845660</v>
      </c>
      <c r="K41" s="32">
        <f t="shared" si="8"/>
        <v>5760300436</v>
      </c>
      <c r="L41" s="32">
        <f>SUM(L39:L40)</f>
        <v>20454286</v>
      </c>
      <c r="M41" s="32">
        <f>[1]IS!C38</f>
        <v>5222850</v>
      </c>
      <c r="N41" s="32">
        <f>[1]IS!E38</f>
        <v>2645104</v>
      </c>
      <c r="O41" s="32">
        <v>661752851</v>
      </c>
      <c r="P41" s="32">
        <f>SUM(P39:P40)</f>
        <v>1009017399</v>
      </c>
      <c r="Q41" s="32">
        <f>SUM(Q39:Q40)</f>
        <v>914474357</v>
      </c>
      <c r="R41" s="68" t="s">
        <v>29</v>
      </c>
      <c r="S41" s="68" t="s">
        <v>29</v>
      </c>
      <c r="T41" s="68" t="s">
        <v>29</v>
      </c>
      <c r="U41" s="68"/>
    </row>
    <row r="42" spans="1:21" ht="16.5" x14ac:dyDescent="0.25">
      <c r="A42" s="69"/>
      <c r="B42" s="70"/>
      <c r="C42" s="70"/>
      <c r="D42" s="71"/>
      <c r="E42" s="70"/>
      <c r="F42" s="70"/>
      <c r="G42" s="69"/>
      <c r="H42" s="69"/>
      <c r="I42" s="69"/>
      <c r="J42" s="69"/>
      <c r="K42" s="69"/>
      <c r="L42" s="69"/>
      <c r="M42" s="26"/>
      <c r="N42" s="26"/>
      <c r="O42" s="69"/>
      <c r="P42" s="72"/>
      <c r="Q42" s="72"/>
      <c r="R42" s="72"/>
      <c r="S42" s="72"/>
      <c r="T42" s="72"/>
      <c r="U42" s="26"/>
    </row>
    <row r="43" spans="1:21" ht="16.5" x14ac:dyDescent="0.25">
      <c r="A43" s="68" t="s">
        <v>68</v>
      </c>
      <c r="B43" s="73">
        <v>394.4</v>
      </c>
      <c r="C43" s="73">
        <v>4580.21</v>
      </c>
      <c r="D43" s="74" t="s">
        <v>69</v>
      </c>
      <c r="E43" s="75">
        <v>67109</v>
      </c>
      <c r="F43" s="76">
        <v>79996</v>
      </c>
      <c r="G43" s="77">
        <v>116.97</v>
      </c>
      <c r="H43" s="77">
        <v>12.67</v>
      </c>
      <c r="I43" s="77">
        <v>25.91</v>
      </c>
      <c r="J43" s="78">
        <v>41.52</v>
      </c>
      <c r="K43" s="78">
        <v>109.73</v>
      </c>
      <c r="L43" s="79">
        <v>0.39</v>
      </c>
      <c r="M43" s="79">
        <v>0.09</v>
      </c>
      <c r="N43" s="79">
        <v>0.04</v>
      </c>
      <c r="O43" s="79">
        <f>O39/'[2]نسب مالية'!B29</f>
        <v>12.604850685714286</v>
      </c>
      <c r="P43" s="79">
        <v>19.21</v>
      </c>
      <c r="Q43" s="79">
        <f>Q39/'[2]نسب مالية'!D29</f>
        <v>18.306739839999999</v>
      </c>
      <c r="R43" s="79">
        <f>R39/'[2]نسب مالية'!E29</f>
        <v>28.326191766666668</v>
      </c>
      <c r="S43" s="79">
        <f>S39/'[2]نسب مالية'!F29</f>
        <v>19.449781966666666</v>
      </c>
      <c r="T43" s="79">
        <f>T39/'[2]نسب مالية'!G29</f>
        <v>14.501171466666667</v>
      </c>
      <c r="U43" s="36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المصرف الدولي للتجارة والتمويل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2025-11-10T12:03:26Z</dcterms:modified>
</cp:coreProperties>
</file>